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" sheetId="4" r:id="rId4"/>
  </sheets>
  <externalReferences>
    <externalReference r:id="rId7"/>
  </externalReferences>
  <definedNames>
    <definedName name="_xlnm.Print_Area" localSheetId="0">'квітень'!$A$1:$X$109</definedName>
  </definedNames>
  <calcPr fullCalcOnLoad="1"/>
</workbook>
</file>

<file path=xl/sharedStrings.xml><?xml version="1.0" encoding="utf-8"?>
<sst xmlns="http://schemas.openxmlformats.org/spreadsheetml/2006/main" count="615" uniqueCount="173">
  <si>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</si>
  <si>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</si>
  <si>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</si>
  <si>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</si>
  <si>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</si>
  <si>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</si>
  <si>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</si>
  <si>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</si>
  <si>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</si>
  <si>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</si>
  <si>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</si>
  <si>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</si>
  <si>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</si>
  <si>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</si>
  <si>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</si>
  <si>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</si>
  <si>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</si>
  <si>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</si>
  <si>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</si>
  <si>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</si>
  <si>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</si>
  <si>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</si>
  <si>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</si>
  <si>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</si>
  <si>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</si>
  <si>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</si>
  <si>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</si>
  <si>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</si>
  <si>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</si>
  <si>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</si>
  <si>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</si>
  <si>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</si>
  <si>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</si>
  <si>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</si>
  <si>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</si>
  <si>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</si>
  <si>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</si>
  <si>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</si>
  <si>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</si>
  <si>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</si>
  <si>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</si>
  <si>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</si>
  <si>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</si>
  <si>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</si>
  <si>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</si>
  <si>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</si>
  <si>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</si>
  <si>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</si>
  <si>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</si>
  <si>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</si>
  <si>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</si>
  <si>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</si>
  <si>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</si>
  <si>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</si>
  <si>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</si>
  <si>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</si>
  <si>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</si>
  <si>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</si>
  <si>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</si>
  <si>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</si>
  <si>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</si>
  <si>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</si>
  <si>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</si>
  <si>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</si>
  <si>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</si>
  <si>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</si>
  <si>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</si>
  <si>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</si>
  <si>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</si>
  <si>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</si>
  <si>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</si>
  <si>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</si>
  <si>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</si>
  <si>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</si>
  <si>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</si>
  <si>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</si>
  <si>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</si>
  <si>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</si>
  <si>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</si>
  <si>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</si>
  <si>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</si>
  <si>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</si>
  <si>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</si>
  <si>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</si>
  <si>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</si>
  <si>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</si>
  <si>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</si>
  <si>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</si>
  <si>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</si>
  <si>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</si>
  <si>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</si>
  <si>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</si>
  <si>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</si>
  <si>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</si>
  <si>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</si>
  <si>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</si>
  <si>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</si>
  <si>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</si>
  <si>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</si>
  <si>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</si>
  <si>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</si>
  <si>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</si>
  <si>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</si>
  <si>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</si>
  <si>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</si>
  <si>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</si>
  <si>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</si>
  <si>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</si>
  <si>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</si>
  <si>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</si>
  <si>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</si>
  <si>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</si>
  <si>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</si>
  <si>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</si>
  <si>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</si>
  <si>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</si>
  <si>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</si>
  <si>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</si>
  <si>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</si>
  <si>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</si>
  <si>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</si>
  <si>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</si>
  <si>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</si>
  <si>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</si>
  <si>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</si>
  <si>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</si>
  <si>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</si>
  <si>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</si>
  <si>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</si>
  <si>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</si>
  <si>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</si>
  <si>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</si>
  <si>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</si>
  <si>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</si>
  <si>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</si>
  <si>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</si>
  <si>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</si>
  <si>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</si>
  <si>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</si>
  <si>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</si>
  <si>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</si>
  <si>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</si>
  <si>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</si>
  <si>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</si>
  <si>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</si>
  <si>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</si>
  <si>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</si>
  <si>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</si>
  <si>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</si>
  <si>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</si>
  <si>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</si>
  <si>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</si>
  <si>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</si>
  <si>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</si>
  <si>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</si>
  <si>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</si>
  <si>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</si>
  <si>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</si>
  <si>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</si>
  <si>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</si>
  <si>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</si>
  <si>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</si>
  <si>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</si>
  <si>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</si>
  <si>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</si>
  <si>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</si>
  <si>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</si>
  <si>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</si>
  <si>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</si>
  <si>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</si>
  <si>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</si>
  <si>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</si>
  <si>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10.04.18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</si>
</sst>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4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0" xfId="0" applyFont="1" applyFill="1" applyBorder="1" applyAlignment="1">
      <alignment wrapText="1"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</sheetNames>
    <sheetDataSet>
      <sheetData sheetId="21">
        <row r="6">
          <cell r="G6">
            <v>1880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09"/>
  <sheetViews>
    <sheetView tabSelected="1" zoomScale="72" zoomScaleNormal="72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09" sqref="E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00" t="s">
        <v>171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186"/>
    </row>
    <row r="2" spans="2:25" s="1" customFormat="1" ht="15.75" customHeight="1">
      <c r="B2" s="301"/>
      <c r="C2" s="301"/>
      <c r="D2" s="301"/>
      <c r="E2" s="301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2"/>
      <c r="B3" s="304"/>
      <c r="C3" s="305" t="s">
        <v>0</v>
      </c>
      <c r="D3" s="306" t="s">
        <v>131</v>
      </c>
      <c r="E3" s="306" t="s">
        <v>162</v>
      </c>
      <c r="F3" s="25"/>
      <c r="G3" s="307" t="s">
        <v>26</v>
      </c>
      <c r="H3" s="308"/>
      <c r="I3" s="308"/>
      <c r="J3" s="308"/>
      <c r="K3" s="30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0" t="s">
        <v>168</v>
      </c>
      <c r="V3" s="311" t="s">
        <v>169</v>
      </c>
      <c r="W3" s="311"/>
      <c r="X3" s="311"/>
      <c r="Y3" s="194"/>
    </row>
    <row r="4" spans="1:24" ht="22.5" customHeight="1">
      <c r="A4" s="302"/>
      <c r="B4" s="304"/>
      <c r="C4" s="305"/>
      <c r="D4" s="306"/>
      <c r="E4" s="306"/>
      <c r="F4" s="294" t="s">
        <v>165</v>
      </c>
      <c r="G4" s="296" t="s">
        <v>31</v>
      </c>
      <c r="H4" s="284" t="s">
        <v>166</v>
      </c>
      <c r="I4" s="298" t="s">
        <v>167</v>
      </c>
      <c r="J4" s="284" t="s">
        <v>132</v>
      </c>
      <c r="K4" s="298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8"/>
      <c r="V4" s="282" t="s">
        <v>172</v>
      </c>
      <c r="W4" s="284" t="s">
        <v>44</v>
      </c>
      <c r="X4" s="286" t="s">
        <v>43</v>
      </c>
    </row>
    <row r="5" spans="1:24" ht="67.5" customHeight="1">
      <c r="A5" s="303"/>
      <c r="B5" s="304"/>
      <c r="C5" s="305"/>
      <c r="D5" s="306"/>
      <c r="E5" s="306"/>
      <c r="F5" s="295"/>
      <c r="G5" s="297"/>
      <c r="H5" s="285"/>
      <c r="I5" s="299"/>
      <c r="J5" s="285"/>
      <c r="K5" s="299"/>
      <c r="L5" s="287" t="s">
        <v>135</v>
      </c>
      <c r="M5" s="288"/>
      <c r="N5" s="289"/>
      <c r="O5" s="290" t="s">
        <v>153</v>
      </c>
      <c r="P5" s="291"/>
      <c r="Q5" s="292"/>
      <c r="R5" s="293" t="s">
        <v>170</v>
      </c>
      <c r="S5" s="293"/>
      <c r="T5" s="293"/>
      <c r="U5" s="299"/>
      <c r="V5" s="283"/>
      <c r="W5" s="285"/>
      <c r="X5" s="286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487888.34</v>
      </c>
      <c r="G8" s="103">
        <f>G9+G15+G18+G19+G23+G17</f>
        <v>400741.75</v>
      </c>
      <c r="H8" s="103">
        <f>G8-F8</f>
        <v>-87146.59000000003</v>
      </c>
      <c r="I8" s="210">
        <f aca="true" t="shared" si="0" ref="I8:I15">G8/F8</f>
        <v>0.8213800518372708</v>
      </c>
      <c r="J8" s="104">
        <f aca="true" t="shared" si="1" ref="J8:J52">G8-E8</f>
        <v>-1179892.05</v>
      </c>
      <c r="K8" s="156">
        <f aca="true" t="shared" si="2" ref="K8:K14">G8/E8</f>
        <v>0.25353231722616587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429.4899999999907</v>
      </c>
      <c r="T8" s="143">
        <f aca="true" t="shared" si="6" ref="T8:T20">G8/R8</f>
        <v>1.0010728874504118</v>
      </c>
      <c r="U8" s="103">
        <f>U9+U15+U18+U19+U23+U17</f>
        <v>126345.40100000001</v>
      </c>
      <c r="V8" s="103">
        <f>V9+V15+V18+V19+V23+V17</f>
        <v>33623.65000000001</v>
      </c>
      <c r="W8" s="103">
        <f>V8-U8</f>
        <v>-92721.751</v>
      </c>
      <c r="X8" s="143">
        <f aca="true" t="shared" si="7" ref="X8:X15">V8/U8</f>
        <v>0.2661248429612409</v>
      </c>
      <c r="Y8" s="199">
        <f aca="true" t="shared" si="8" ref="Y8:Y22">T8-Q8</f>
        <v>-0.18774352408071926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283716.14</v>
      </c>
      <c r="G9" s="106">
        <v>243819.42</v>
      </c>
      <c r="H9" s="102">
        <f>G9-F9</f>
        <v>-39896.72</v>
      </c>
      <c r="I9" s="208">
        <f t="shared" si="0"/>
        <v>0.8593780389088898</v>
      </c>
      <c r="J9" s="108">
        <f t="shared" si="1"/>
        <v>-712383.58</v>
      </c>
      <c r="K9" s="148">
        <f t="shared" si="2"/>
        <v>0.25498708956152616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20723.320000000007</v>
      </c>
      <c r="T9" s="144">
        <f t="shared" si="6"/>
        <v>1.0928896560719799</v>
      </c>
      <c r="U9" s="107">
        <f>F9-березень!F9</f>
        <v>74519.801</v>
      </c>
      <c r="V9" s="110">
        <f>G9-березень!G9</f>
        <v>25023.890000000014</v>
      </c>
      <c r="W9" s="111">
        <f>V9-U9</f>
        <v>-49495.91099999999</v>
      </c>
      <c r="X9" s="148">
        <f t="shared" si="7"/>
        <v>0.33580188975544917</v>
      </c>
      <c r="Y9" s="200">
        <f t="shared" si="8"/>
        <v>-0.13961373581517766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262178.7</v>
      </c>
      <c r="G10" s="94">
        <v>223575.35</v>
      </c>
      <c r="H10" s="71">
        <f aca="true" t="shared" si="9" ref="H10:H47">G10-F10</f>
        <v>-38603.350000000006</v>
      </c>
      <c r="I10" s="209">
        <f t="shared" si="0"/>
        <v>0.852759396548995</v>
      </c>
      <c r="J10" s="72">
        <f t="shared" si="1"/>
        <v>-658227.65</v>
      </c>
      <c r="K10" s="75">
        <f t="shared" si="2"/>
        <v>0.25354342183004597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19209.49000000002</v>
      </c>
      <c r="T10" s="145">
        <f t="shared" si="6"/>
        <v>1.0939955920230513</v>
      </c>
      <c r="U10" s="73">
        <f>F10-березень!F10</f>
        <v>69300</v>
      </c>
      <c r="V10" s="98">
        <f>G10-березень!G10</f>
        <v>23740.459999999992</v>
      </c>
      <c r="W10" s="74">
        <f aca="true" t="shared" si="10" ref="W10:W52">V10-U10</f>
        <v>-45559.54000000001</v>
      </c>
      <c r="X10" s="75">
        <f t="shared" si="7"/>
        <v>0.34257518037518025</v>
      </c>
      <c r="Y10" s="198">
        <f t="shared" si="8"/>
        <v>-0.14815585259993957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14534.7</v>
      </c>
      <c r="G11" s="94">
        <v>12904.24</v>
      </c>
      <c r="H11" s="71">
        <f t="shared" si="9"/>
        <v>-1630.460000000001</v>
      </c>
      <c r="I11" s="209">
        <f t="shared" si="0"/>
        <v>0.8878229340818867</v>
      </c>
      <c r="J11" s="72">
        <f t="shared" si="1"/>
        <v>-36995.76</v>
      </c>
      <c r="K11" s="75">
        <f t="shared" si="2"/>
        <v>0.25860200400801603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475.09000000000015</v>
      </c>
      <c r="T11" s="145">
        <f t="shared" si="6"/>
        <v>1.038223852797657</v>
      </c>
      <c r="U11" s="73">
        <f>F11-березень!F11</f>
        <v>3780</v>
      </c>
      <c r="V11" s="98">
        <f>G11-березень!G11</f>
        <v>881.0499999999993</v>
      </c>
      <c r="W11" s="74">
        <f t="shared" si="10"/>
        <v>-2898.9500000000007</v>
      </c>
      <c r="X11" s="75">
        <f t="shared" si="7"/>
        <v>0.2330820105820104</v>
      </c>
      <c r="Y11" s="198">
        <f t="shared" si="8"/>
        <v>-0.13544062169583837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3144.41</v>
      </c>
      <c r="G12" s="94">
        <v>3541.01</v>
      </c>
      <c r="H12" s="71">
        <f t="shared" si="9"/>
        <v>396.60000000000036</v>
      </c>
      <c r="I12" s="209">
        <f t="shared" si="0"/>
        <v>1.1261285901011637</v>
      </c>
      <c r="J12" s="72">
        <f t="shared" si="1"/>
        <v>-8458.99</v>
      </c>
      <c r="K12" s="75">
        <f t="shared" si="2"/>
        <v>0.2950841666666667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931.4200000000001</v>
      </c>
      <c r="T12" s="145">
        <f t="shared" si="6"/>
        <v>1.3569219685851035</v>
      </c>
      <c r="U12" s="73">
        <f>F12-березень!F12</f>
        <v>850.0009999999997</v>
      </c>
      <c r="V12" s="98">
        <f>G12-березень!G12</f>
        <v>261.8600000000001</v>
      </c>
      <c r="W12" s="74">
        <f t="shared" si="10"/>
        <v>-588.1409999999996</v>
      </c>
      <c r="X12" s="75">
        <f t="shared" si="7"/>
        <v>0.3080702257997346</v>
      </c>
      <c r="Y12" s="198">
        <f t="shared" si="8"/>
        <v>0.35626737370428563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3613.7</v>
      </c>
      <c r="G13" s="94">
        <v>3491.21</v>
      </c>
      <c r="H13" s="71">
        <f t="shared" si="9"/>
        <v>-122.48999999999978</v>
      </c>
      <c r="I13" s="209">
        <f t="shared" si="0"/>
        <v>0.9661039931372278</v>
      </c>
      <c r="J13" s="72">
        <f t="shared" si="1"/>
        <v>-8508.79</v>
      </c>
      <c r="K13" s="75">
        <f t="shared" si="2"/>
        <v>0.29093416666666666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281.8800000000001</v>
      </c>
      <c r="T13" s="145">
        <f t="shared" si="6"/>
        <v>1.0878314165261909</v>
      </c>
      <c r="U13" s="73">
        <f>F13-березень!F13</f>
        <v>556.7999999999997</v>
      </c>
      <c r="V13" s="98">
        <f>G13-березень!G13</f>
        <v>140.5300000000002</v>
      </c>
      <c r="W13" s="74">
        <f t="shared" si="10"/>
        <v>-416.2699999999995</v>
      </c>
      <c r="X13" s="75">
        <f t="shared" si="7"/>
        <v>0.2523886494252878</v>
      </c>
      <c r="Y13" s="198">
        <f t="shared" si="8"/>
        <v>-0.10776758355451221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65</v>
      </c>
      <c r="G15" s="106">
        <v>337.62</v>
      </c>
      <c r="H15" s="102">
        <f t="shared" si="9"/>
        <v>272.62</v>
      </c>
      <c r="I15" s="208">
        <f t="shared" si="0"/>
        <v>5.194153846153847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653.98</v>
      </c>
      <c r="T15" s="146">
        <f t="shared" si="6"/>
        <v>-1.0672019218611708</v>
      </c>
      <c r="U15" s="107">
        <f>F15-березень!F15</f>
        <v>5</v>
      </c>
      <c r="V15" s="110">
        <f>G15-березень!G15</f>
        <v>0</v>
      </c>
      <c r="W15" s="111">
        <f t="shared" si="10"/>
        <v>-5</v>
      </c>
      <c r="X15" s="148">
        <f t="shared" si="7"/>
        <v>0</v>
      </c>
      <c r="Y15" s="197">
        <f t="shared" si="8"/>
        <v>-2.08116075513254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44990</v>
      </c>
      <c r="G19" s="158">
        <v>28798.99</v>
      </c>
      <c r="H19" s="102">
        <f t="shared" si="9"/>
        <v>-16191.009999999998</v>
      </c>
      <c r="I19" s="208">
        <f t="shared" si="12"/>
        <v>0.640119804400978</v>
      </c>
      <c r="J19" s="108">
        <f t="shared" si="1"/>
        <v>-122929.01</v>
      </c>
      <c r="K19" s="108">
        <f t="shared" si="11"/>
        <v>18.980669355689127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-7305.77</v>
      </c>
      <c r="T19" s="146">
        <f t="shared" si="6"/>
        <v>0.7976507806726869</v>
      </c>
      <c r="U19" s="107">
        <f>F19-березень!F19</f>
        <v>11375</v>
      </c>
      <c r="V19" s="110">
        <f>G19-березень!G19</f>
        <v>1193.4099999999999</v>
      </c>
      <c r="W19" s="111">
        <f t="shared" si="10"/>
        <v>-10181.59</v>
      </c>
      <c r="X19" s="148">
        <f t="shared" si="13"/>
        <v>0.10491516483516482</v>
      </c>
      <c r="Y19" s="197">
        <f t="shared" si="8"/>
        <v>-0.44652983281410363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17690</v>
      </c>
      <c r="G20" s="141">
        <v>12786.36</v>
      </c>
      <c r="H20" s="170">
        <f t="shared" si="9"/>
        <v>-4903.639999999999</v>
      </c>
      <c r="I20" s="211">
        <f t="shared" si="12"/>
        <v>0.7228015828151498</v>
      </c>
      <c r="J20" s="171">
        <f t="shared" si="1"/>
        <v>-53921.64</v>
      </c>
      <c r="K20" s="171">
        <f t="shared" si="11"/>
        <v>19.167656053246986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-9193.220000000001</v>
      </c>
      <c r="T20" s="172">
        <f t="shared" si="6"/>
        <v>0.581738140583214</v>
      </c>
      <c r="U20" s="136">
        <f>F20-березень!F20</f>
        <v>4475</v>
      </c>
      <c r="V20" s="124">
        <f>G20-березень!G20</f>
        <v>147.98999999999978</v>
      </c>
      <c r="W20" s="116">
        <f t="shared" si="10"/>
        <v>-4327.01</v>
      </c>
      <c r="X20" s="180">
        <f t="shared" si="13"/>
        <v>0.033070391061452466</v>
      </c>
      <c r="Y20" s="197">
        <f t="shared" si="8"/>
        <v>-0.5165809083569199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5200</v>
      </c>
      <c r="G21" s="141">
        <v>3538.41</v>
      </c>
      <c r="H21" s="170">
        <f t="shared" si="9"/>
        <v>-1661.5900000000001</v>
      </c>
      <c r="I21" s="211">
        <f t="shared" si="12"/>
        <v>0.6804634615384615</v>
      </c>
      <c r="J21" s="171">
        <f t="shared" si="1"/>
        <v>-12157.59</v>
      </c>
      <c r="K21" s="171">
        <f t="shared" si="11"/>
        <v>22.543386850152906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419.4699999999998</v>
      </c>
      <c r="T21" s="172"/>
      <c r="U21" s="136">
        <f>F21-березень!F21</f>
        <v>1300</v>
      </c>
      <c r="V21" s="124">
        <f>G21-березень!G21</f>
        <v>25.549999999999727</v>
      </c>
      <c r="W21" s="116">
        <f t="shared" si="10"/>
        <v>-1274.4500000000003</v>
      </c>
      <c r="X21" s="180">
        <f t="shared" si="13"/>
        <v>0.019653846153845946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22100</v>
      </c>
      <c r="G22" s="141">
        <v>12474.22</v>
      </c>
      <c r="H22" s="170">
        <f t="shared" si="9"/>
        <v>-9625.78</v>
      </c>
      <c r="I22" s="211">
        <f t="shared" si="12"/>
        <v>0.5644443438914026</v>
      </c>
      <c r="J22" s="171">
        <f t="shared" si="1"/>
        <v>-56849.78</v>
      </c>
      <c r="K22" s="171">
        <f t="shared" si="11"/>
        <v>17.994085742311462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1467.9799999999996</v>
      </c>
      <c r="T22" s="172"/>
      <c r="U22" s="136">
        <f>F22-березень!F22</f>
        <v>5600</v>
      </c>
      <c r="V22" s="124">
        <f>G22-березень!G22</f>
        <v>1019.869999999999</v>
      </c>
      <c r="W22" s="116">
        <f t="shared" si="10"/>
        <v>-4580.130000000001</v>
      </c>
      <c r="X22" s="180">
        <f t="shared" si="13"/>
        <v>0.1821196428571427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127591.48</v>
      </c>
      <c r="H23" s="102">
        <f t="shared" si="9"/>
        <v>-31405.720000000016</v>
      </c>
      <c r="I23" s="208">
        <f t="shared" si="12"/>
        <v>0.8024762700223651</v>
      </c>
      <c r="J23" s="108">
        <f t="shared" si="1"/>
        <v>-343975.72</v>
      </c>
      <c r="K23" s="108">
        <f t="shared" si="11"/>
        <v>27.056903024637847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-13717.810000000012</v>
      </c>
      <c r="T23" s="147">
        <f aca="true" t="shared" si="14" ref="T23:T41">G23/R23</f>
        <v>0.902923509133759</v>
      </c>
      <c r="U23" s="107">
        <f>F23-березень!F23</f>
        <v>40445.600000000006</v>
      </c>
      <c r="V23" s="110">
        <f>G23-березень!G23</f>
        <v>7406.349999999991</v>
      </c>
      <c r="W23" s="111">
        <f t="shared" si="10"/>
        <v>-33039.250000000015</v>
      </c>
      <c r="X23" s="148">
        <f t="shared" si="13"/>
        <v>0.18311880649563833</v>
      </c>
      <c r="Y23" s="197">
        <f>T23-Q23</f>
        <v>-0.1919480446309364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52915.46</v>
      </c>
      <c r="H24" s="102">
        <f t="shared" si="9"/>
        <v>-16874.55000000001</v>
      </c>
      <c r="I24" s="208">
        <f t="shared" si="12"/>
        <v>0.7582096635320728</v>
      </c>
      <c r="J24" s="108">
        <f t="shared" si="1"/>
        <v>-163926.54</v>
      </c>
      <c r="K24" s="148">
        <f aca="true" t="shared" si="15" ref="K24:K41">G24/E24</f>
        <v>0.2440277252561773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-14761.54</v>
      </c>
      <c r="T24" s="147">
        <f t="shared" si="14"/>
        <v>0.7818824711497259</v>
      </c>
      <c r="U24" s="107">
        <f>F24-березень!F24</f>
        <v>19921.000000000015</v>
      </c>
      <c r="V24" s="110">
        <f>G24-березень!G24</f>
        <v>1848.4400000000023</v>
      </c>
      <c r="W24" s="111">
        <f t="shared" si="10"/>
        <v>-18072.560000000012</v>
      </c>
      <c r="X24" s="148">
        <f t="shared" si="13"/>
        <v>0.0927885146327996</v>
      </c>
      <c r="Y24" s="197">
        <f aca="true" t="shared" si="16" ref="Y24:Y99">T24-Q24</f>
        <v>-0.26449557368265286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11236.5</v>
      </c>
      <c r="G25" s="141">
        <v>7385.86</v>
      </c>
      <c r="H25" s="170">
        <f t="shared" si="9"/>
        <v>-3850.6400000000003</v>
      </c>
      <c r="I25" s="211">
        <f t="shared" si="12"/>
        <v>0.6573096604814667</v>
      </c>
      <c r="J25" s="171">
        <f t="shared" si="1"/>
        <v>-21398.14</v>
      </c>
      <c r="K25" s="180">
        <f t="shared" si="15"/>
        <v>0.25659602556976097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-2360.45</v>
      </c>
      <c r="T25" s="152">
        <f t="shared" si="14"/>
        <v>0.7578109048450131</v>
      </c>
      <c r="U25" s="136">
        <f>F25-березень!F25</f>
        <v>4879</v>
      </c>
      <c r="V25" s="124">
        <f>G25-березень!G25</f>
        <v>444.1099999999997</v>
      </c>
      <c r="W25" s="116">
        <f t="shared" si="10"/>
        <v>-4434.89</v>
      </c>
      <c r="X25" s="180">
        <f t="shared" si="13"/>
        <v>0.09102480016396795</v>
      </c>
      <c r="Y25" s="197">
        <f t="shared" si="16"/>
        <v>-0.3747860411095255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280.61</v>
      </c>
      <c r="G26" s="139">
        <f>G28+G29</f>
        <v>548</v>
      </c>
      <c r="H26" s="158">
        <f t="shared" si="9"/>
        <v>267.39</v>
      </c>
      <c r="I26" s="212">
        <f t="shared" si="12"/>
        <v>1.9528883503795302</v>
      </c>
      <c r="J26" s="176">
        <f t="shared" si="1"/>
        <v>-974</v>
      </c>
      <c r="K26" s="191">
        <f t="shared" si="15"/>
        <v>0.3600525624178712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347.76</v>
      </c>
      <c r="T26" s="162">
        <f t="shared" si="14"/>
        <v>2.7367159408709547</v>
      </c>
      <c r="U26" s="167">
        <f>F26-березень!F26</f>
        <v>69</v>
      </c>
      <c r="V26" s="167">
        <f>G26-березень!G26</f>
        <v>36.44</v>
      </c>
      <c r="W26" s="176">
        <f t="shared" si="10"/>
        <v>-32.56</v>
      </c>
      <c r="X26" s="191">
        <f t="shared" si="13"/>
        <v>0.5281159420289855</v>
      </c>
      <c r="Y26" s="197">
        <f t="shared" si="16"/>
        <v>1.7306943530489718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6837.860000000001</v>
      </c>
      <c r="H27" s="158">
        <f t="shared" si="9"/>
        <v>-4118.029999999999</v>
      </c>
      <c r="I27" s="212">
        <f t="shared" si="12"/>
        <v>0.6241263831601085</v>
      </c>
      <c r="J27" s="176">
        <f t="shared" si="1"/>
        <v>-20424.14</v>
      </c>
      <c r="K27" s="191">
        <f t="shared" si="15"/>
        <v>0.250820189274448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-2708.209999999999</v>
      </c>
      <c r="T27" s="162">
        <f t="shared" si="14"/>
        <v>0.7163010537320594</v>
      </c>
      <c r="U27" s="167">
        <f>F27-березень!F27</f>
        <v>4809.999999999999</v>
      </c>
      <c r="V27" s="167">
        <f>G27-березень!G27</f>
        <v>407.670000000001</v>
      </c>
      <c r="W27" s="176">
        <f t="shared" si="10"/>
        <v>-4402.329999999998</v>
      </c>
      <c r="X27" s="191">
        <f t="shared" si="13"/>
        <v>0.08475467775467797</v>
      </c>
      <c r="Y27" s="197">
        <f t="shared" si="16"/>
        <v>-0.4243073153594704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132.8</v>
      </c>
      <c r="G28" s="206">
        <v>82.97</v>
      </c>
      <c r="H28" s="218">
        <f t="shared" si="9"/>
        <v>-49.83000000000001</v>
      </c>
      <c r="I28" s="220">
        <f t="shared" si="12"/>
        <v>0.6247740963855422</v>
      </c>
      <c r="J28" s="221">
        <f t="shared" si="1"/>
        <v>-233.03</v>
      </c>
      <c r="K28" s="222">
        <f t="shared" si="15"/>
        <v>0.2625632911392405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-86.1</v>
      </c>
      <c r="T28" s="222">
        <f t="shared" si="14"/>
        <v>0.4907434790323535</v>
      </c>
      <c r="U28" s="206">
        <f>F28-березень!F28</f>
        <v>65.00000000000001</v>
      </c>
      <c r="V28" s="206">
        <f>G28-березень!G28</f>
        <v>1.4000000000000057</v>
      </c>
      <c r="W28" s="221">
        <f t="shared" si="10"/>
        <v>-63.60000000000001</v>
      </c>
      <c r="X28" s="222">
        <f t="shared" si="13"/>
        <v>0.02153846153846162</v>
      </c>
      <c r="Y28" s="276">
        <f t="shared" si="16"/>
        <v>-0.6545575249182101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147.81</v>
      </c>
      <c r="G29" s="206">
        <v>465.03</v>
      </c>
      <c r="H29" s="218">
        <f t="shared" si="9"/>
        <v>317.21999999999997</v>
      </c>
      <c r="I29" s="220">
        <f t="shared" si="12"/>
        <v>3.146133549827481</v>
      </c>
      <c r="J29" s="221">
        <f t="shared" si="1"/>
        <v>-740.97</v>
      </c>
      <c r="K29" s="222">
        <f t="shared" si="15"/>
        <v>0.3855970149253731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433.85999999999996</v>
      </c>
      <c r="T29" s="222">
        <f t="shared" si="14"/>
        <v>14.919153031761308</v>
      </c>
      <c r="U29" s="206">
        <f>F29-березень!F29</f>
        <v>4</v>
      </c>
      <c r="V29" s="206">
        <f>G29-березень!G29</f>
        <v>35.039999999999964</v>
      </c>
      <c r="W29" s="221">
        <f t="shared" si="10"/>
        <v>31.039999999999964</v>
      </c>
      <c r="X29" s="222">
        <f t="shared" si="13"/>
        <v>8.759999999999991</v>
      </c>
      <c r="Y29" s="276">
        <f t="shared" si="16"/>
        <v>13.944197899099503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330.09</v>
      </c>
      <c r="G30" s="206">
        <v>572.94</v>
      </c>
      <c r="H30" s="218">
        <f t="shared" si="9"/>
        <v>242.85000000000008</v>
      </c>
      <c r="I30" s="220">
        <f t="shared" si="12"/>
        <v>1.735708443151868</v>
      </c>
      <c r="J30" s="221">
        <f t="shared" si="1"/>
        <v>-1782.06</v>
      </c>
      <c r="K30" s="222">
        <f t="shared" si="15"/>
        <v>0.2432866242038217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501.5300000000001</v>
      </c>
      <c r="T30" s="222">
        <f t="shared" si="14"/>
        <v>8.023246043971433</v>
      </c>
      <c r="U30" s="206">
        <f>F30-березень!F30</f>
        <v>10</v>
      </c>
      <c r="V30" s="206">
        <f>G30-березень!G30</f>
        <v>19.99000000000001</v>
      </c>
      <c r="W30" s="221">
        <f t="shared" si="10"/>
        <v>9.990000000000009</v>
      </c>
      <c r="X30" s="222">
        <f t="shared" si="13"/>
        <v>1.999000000000001</v>
      </c>
      <c r="Y30" s="276">
        <f t="shared" si="16"/>
        <v>6.962554680386251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10625.8</v>
      </c>
      <c r="G31" s="206">
        <v>6264.92</v>
      </c>
      <c r="H31" s="218">
        <f t="shared" si="9"/>
        <v>-4360.879999999999</v>
      </c>
      <c r="I31" s="220">
        <f t="shared" si="12"/>
        <v>0.5895951363662031</v>
      </c>
      <c r="J31" s="221">
        <f t="shared" si="1"/>
        <v>-18642.08</v>
      </c>
      <c r="K31" s="222">
        <f t="shared" si="15"/>
        <v>0.2515325009033605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-3209.74</v>
      </c>
      <c r="T31" s="222">
        <f t="shared" si="14"/>
        <v>0.6612290045236452</v>
      </c>
      <c r="U31" s="206">
        <f>F31-березень!F31</f>
        <v>4799.999999999999</v>
      </c>
      <c r="V31" s="206">
        <f>G31-березень!G31</f>
        <v>387.6800000000003</v>
      </c>
      <c r="W31" s="221"/>
      <c r="X31" s="222">
        <f t="shared" si="13"/>
        <v>0.08076666666666674</v>
      </c>
      <c r="Y31" s="276">
        <f t="shared" si="16"/>
        <v>-0.4875632807137259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172.03</v>
      </c>
      <c r="G32" s="120">
        <v>365.9</v>
      </c>
      <c r="H32" s="170">
        <f t="shared" si="9"/>
        <v>193.86999999999998</v>
      </c>
      <c r="I32" s="211">
        <f t="shared" si="12"/>
        <v>2.126954600941696</v>
      </c>
      <c r="J32" s="171">
        <f t="shared" si="1"/>
        <v>83.89999999999998</v>
      </c>
      <c r="K32" s="180">
        <f t="shared" si="15"/>
        <v>1.2975177304964538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261.39</v>
      </c>
      <c r="T32" s="150">
        <f t="shared" si="14"/>
        <v>3.501100373170031</v>
      </c>
      <c r="U32" s="136">
        <f>F32-березень!F32</f>
        <v>12</v>
      </c>
      <c r="V32" s="124">
        <f>G32-березень!G32</f>
        <v>20.829999999999984</v>
      </c>
      <c r="W32" s="116">
        <f t="shared" si="10"/>
        <v>8.829999999999984</v>
      </c>
      <c r="X32" s="180">
        <f t="shared" si="13"/>
        <v>1.735833333333332</v>
      </c>
      <c r="Y32" s="198">
        <f t="shared" si="16"/>
        <v>3.0640672392395225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276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144.18</v>
      </c>
      <c r="G34" s="94">
        <v>244.56</v>
      </c>
      <c r="H34" s="71">
        <f t="shared" si="9"/>
        <v>100.38</v>
      </c>
      <c r="I34" s="209">
        <f t="shared" si="12"/>
        <v>1.6962130669995839</v>
      </c>
      <c r="J34" s="72">
        <f t="shared" si="1"/>
        <v>62.56</v>
      </c>
      <c r="K34" s="75">
        <f t="shared" si="15"/>
        <v>1.3437362637362638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96.64000000000001</v>
      </c>
      <c r="T34" s="75">
        <f t="shared" si="14"/>
        <v>1.6533261222282316</v>
      </c>
      <c r="U34" s="73">
        <f>F34-березень!F34</f>
        <v>12</v>
      </c>
      <c r="V34" s="98">
        <f>G34-березень!G34</f>
        <v>20.830000000000013</v>
      </c>
      <c r="W34" s="74"/>
      <c r="X34" s="75">
        <f t="shared" si="13"/>
        <v>1.7358333333333344</v>
      </c>
      <c r="Y34" s="276">
        <f t="shared" si="16"/>
        <v>1.2027306925533041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58381.48</v>
      </c>
      <c r="G35" s="120">
        <v>45163.7</v>
      </c>
      <c r="H35" s="102">
        <f t="shared" si="9"/>
        <v>-13217.780000000006</v>
      </c>
      <c r="I35" s="211">
        <f t="shared" si="12"/>
        <v>0.7735963528159957</v>
      </c>
      <c r="J35" s="171">
        <f t="shared" si="1"/>
        <v>-142612.3</v>
      </c>
      <c r="K35" s="180">
        <f t="shared" si="15"/>
        <v>0.2405190226653033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-12662.460000000006</v>
      </c>
      <c r="T35" s="149">
        <f t="shared" si="14"/>
        <v>0.7810254044190379</v>
      </c>
      <c r="U35" s="136">
        <f>F35-березень!F35</f>
        <v>15030.000000000007</v>
      </c>
      <c r="V35" s="124">
        <f>G35-березень!G35</f>
        <v>1383.5</v>
      </c>
      <c r="W35" s="116">
        <f t="shared" si="10"/>
        <v>-13646.500000000007</v>
      </c>
      <c r="X35" s="180">
        <f t="shared" si="13"/>
        <v>0.09204923486360608</v>
      </c>
      <c r="Y35" s="198">
        <f t="shared" si="16"/>
        <v>-0.2554283755081814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v>4326.71</v>
      </c>
      <c r="H36" s="158">
        <f t="shared" si="9"/>
        <v>-14968.520000000004</v>
      </c>
      <c r="I36" s="212">
        <f t="shared" si="12"/>
        <v>0.22423728558819975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-14977.829999999998</v>
      </c>
      <c r="T36" s="162">
        <f t="shared" si="14"/>
        <v>0.22412914267835446</v>
      </c>
      <c r="U36" s="167">
        <f>F36-березень!F36</f>
        <v>4930.000000000004</v>
      </c>
      <c r="V36" s="167">
        <f>G36-березень!G36</f>
        <v>0</v>
      </c>
      <c r="W36" s="176">
        <f t="shared" si="10"/>
        <v>-4930.000000000004</v>
      </c>
      <c r="X36" s="191">
        <f aca="true" t="shared" si="18" ref="X36:X41">V36/U36*100</f>
        <v>0</v>
      </c>
      <c r="Y36" s="197">
        <f t="shared" si="16"/>
        <v>-0.8113830033041178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31141.74</v>
      </c>
      <c r="H37" s="158">
        <f t="shared" si="9"/>
        <v>-7944.509999999998</v>
      </c>
      <c r="I37" s="212">
        <f t="shared" si="12"/>
        <v>0.7967441235728677</v>
      </c>
      <c r="J37" s="176">
        <f t="shared" si="1"/>
        <v>-95944.26</v>
      </c>
      <c r="K37" s="191">
        <f t="shared" si="15"/>
        <v>0.24504461545724943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-7379.890000000003</v>
      </c>
      <c r="T37" s="162">
        <f t="shared" si="14"/>
        <v>0.8084221773585385</v>
      </c>
      <c r="U37" s="167">
        <f>F37-березень!F37</f>
        <v>10100</v>
      </c>
      <c r="V37" s="167">
        <f>G37-березень!G37</f>
        <v>1011.2300000000032</v>
      </c>
      <c r="W37" s="176">
        <f t="shared" si="10"/>
        <v>-9088.769999999997</v>
      </c>
      <c r="X37" s="191">
        <f>V37/U37</f>
        <v>0.10012178217821814</v>
      </c>
      <c r="Y37" s="197">
        <f t="shared" si="16"/>
        <v>-0.2284818849056387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18484.4</v>
      </c>
      <c r="G38" s="206">
        <v>13743.42</v>
      </c>
      <c r="H38" s="218">
        <f t="shared" si="9"/>
        <v>-4740.980000000001</v>
      </c>
      <c r="I38" s="220">
        <f t="shared" si="12"/>
        <v>0.7435145311722317</v>
      </c>
      <c r="J38" s="221">
        <f t="shared" si="1"/>
        <v>-43546.58</v>
      </c>
      <c r="K38" s="222">
        <f t="shared" si="15"/>
        <v>0.2398921277709897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-5178.449999999999</v>
      </c>
      <c r="T38" s="222">
        <f t="shared" si="14"/>
        <v>0.7263246180213689</v>
      </c>
      <c r="U38" s="206">
        <f>F38-березень!F38</f>
        <v>4700.000000000002</v>
      </c>
      <c r="V38" s="206">
        <f>G38-березень!G38</f>
        <v>359.85000000000036</v>
      </c>
      <c r="W38" s="221">
        <f t="shared" si="10"/>
        <v>-4340.1500000000015</v>
      </c>
      <c r="X38" s="222">
        <f t="shared" si="18"/>
        <v>7.656382978723409</v>
      </c>
      <c r="Y38" s="276">
        <f t="shared" si="16"/>
        <v>-0.3106690307771738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32993.45</v>
      </c>
      <c r="G39" s="206">
        <v>25897.72</v>
      </c>
      <c r="H39" s="218">
        <f t="shared" si="9"/>
        <v>-7095.729999999996</v>
      </c>
      <c r="I39" s="220">
        <f t="shared" si="12"/>
        <v>0.7849351916819854</v>
      </c>
      <c r="J39" s="221">
        <f t="shared" si="1"/>
        <v>-80088.28</v>
      </c>
      <c r="K39" s="222">
        <f t="shared" si="15"/>
        <v>0.24435038590002453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-6388.16</v>
      </c>
      <c r="T39" s="222">
        <f t="shared" si="14"/>
        <v>0.8021376527447912</v>
      </c>
      <c r="U39" s="206">
        <f>F39-березень!F39</f>
        <v>8599.999999999996</v>
      </c>
      <c r="V39" s="206">
        <f>G39-березень!G39</f>
        <v>693.010000000002</v>
      </c>
      <c r="W39" s="221">
        <f t="shared" si="10"/>
        <v>-7906.989999999994</v>
      </c>
      <c r="X39" s="222">
        <f t="shared" si="18"/>
        <v>8.058255813953515</v>
      </c>
      <c r="Y39" s="276">
        <f t="shared" si="16"/>
        <v>-0.2349443956845314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810.83</v>
      </c>
      <c r="G40" s="206">
        <v>278.54</v>
      </c>
      <c r="H40" s="218">
        <f t="shared" si="9"/>
        <v>-532.29</v>
      </c>
      <c r="I40" s="220">
        <f t="shared" si="12"/>
        <v>0.3435245365859675</v>
      </c>
      <c r="J40" s="221">
        <f t="shared" si="1"/>
        <v>-3121.46</v>
      </c>
      <c r="K40" s="222">
        <f t="shared" si="15"/>
        <v>0.08192352941176471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-104.13</v>
      </c>
      <c r="T40" s="222">
        <f t="shared" si="14"/>
        <v>0.7278856455954217</v>
      </c>
      <c r="U40" s="206">
        <f>F40-березень!F40</f>
        <v>230</v>
      </c>
      <c r="V40" s="206">
        <f>G40-березень!G40</f>
        <v>12.420000000000016</v>
      </c>
      <c r="W40" s="221">
        <f t="shared" si="10"/>
        <v>-217.57999999999998</v>
      </c>
      <c r="X40" s="222">
        <f t="shared" si="18"/>
        <v>5.400000000000007</v>
      </c>
      <c r="Y40" s="276">
        <f t="shared" si="16"/>
        <v>-0.2832848139518118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6092.8</v>
      </c>
      <c r="G41" s="206">
        <v>5244.02</v>
      </c>
      <c r="H41" s="218">
        <f t="shared" si="9"/>
        <v>-848.7799999999997</v>
      </c>
      <c r="I41" s="220">
        <f t="shared" si="12"/>
        <v>0.8606913077731093</v>
      </c>
      <c r="J41" s="221">
        <f t="shared" si="1"/>
        <v>-15855.98</v>
      </c>
      <c r="K41" s="222">
        <f t="shared" si="15"/>
        <v>0.24853175355450238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-991.7299999999996</v>
      </c>
      <c r="T41" s="222">
        <f t="shared" si="14"/>
        <v>0.8409605901455319</v>
      </c>
      <c r="U41" s="206">
        <f>F41-березень!F41</f>
        <v>1500</v>
      </c>
      <c r="V41" s="206">
        <f>G41-березень!G41</f>
        <v>318.22000000000025</v>
      </c>
      <c r="W41" s="221">
        <f t="shared" si="10"/>
        <v>-1181.7799999999997</v>
      </c>
      <c r="X41" s="222">
        <f t="shared" si="18"/>
        <v>21.214666666666684</v>
      </c>
      <c r="Y41" s="276">
        <f t="shared" si="16"/>
        <v>-0.1950503650565687</v>
      </c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G42-березень!G42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50.43</v>
      </c>
      <c r="G43" s="106">
        <v>47.23</v>
      </c>
      <c r="H43" s="102">
        <f t="shared" si="9"/>
        <v>-3.200000000000003</v>
      </c>
      <c r="I43" s="208">
        <f>G43/F43</f>
        <v>0.9365457069204838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-5.18</v>
      </c>
      <c r="T43" s="148">
        <f aca="true" t="shared" si="19" ref="T43:T51">G43/R43</f>
        <v>0.9011639000190803</v>
      </c>
      <c r="U43" s="107">
        <f>F43-березень!F43</f>
        <v>17</v>
      </c>
      <c r="V43" s="110">
        <f>G43-березень!G43</f>
        <v>0</v>
      </c>
      <c r="W43" s="111">
        <f t="shared" si="10"/>
        <v>-17</v>
      </c>
      <c r="X43" s="148">
        <f>V43/U43</f>
        <v>0</v>
      </c>
      <c r="Y43" s="277">
        <f t="shared" si="16"/>
        <v>-0.2109391480615217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30.9</v>
      </c>
      <c r="G44" s="94">
        <v>38.9</v>
      </c>
      <c r="H44" s="71">
        <f t="shared" si="9"/>
        <v>8</v>
      </c>
      <c r="I44" s="209">
        <f>G44/F44</f>
        <v>1.2588996763754046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11.04</v>
      </c>
      <c r="T44" s="75">
        <f t="shared" si="19"/>
        <v>1.396267049533381</v>
      </c>
      <c r="U44" s="73">
        <f>F44-березень!F44</f>
        <v>5</v>
      </c>
      <c r="V44" s="98">
        <f>G44-березень!G44</f>
        <v>0</v>
      </c>
      <c r="W44" s="74">
        <f t="shared" si="10"/>
        <v>-5</v>
      </c>
      <c r="X44" s="75">
        <f>V44/U44</f>
        <v>0</v>
      </c>
      <c r="Y44" s="276">
        <f t="shared" si="16"/>
        <v>0.3357246909039928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19.53</v>
      </c>
      <c r="G45" s="94">
        <v>8.33</v>
      </c>
      <c r="H45" s="71">
        <f t="shared" si="9"/>
        <v>-11.200000000000001</v>
      </c>
      <c r="I45" s="209">
        <f>G45/F45</f>
        <v>0.4265232974910394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-16.22</v>
      </c>
      <c r="T45" s="75">
        <f t="shared" si="19"/>
        <v>0.33930753564154786</v>
      </c>
      <c r="U45" s="73">
        <f>F45-березень!F45</f>
        <v>12</v>
      </c>
      <c r="V45" s="98">
        <f>G45-березень!G45</f>
        <v>0</v>
      </c>
      <c r="W45" s="74">
        <f t="shared" si="10"/>
        <v>-12</v>
      </c>
      <c r="X45" s="75">
        <f>V45/U45</f>
        <v>0</v>
      </c>
      <c r="Y45" s="276">
        <f t="shared" si="16"/>
        <v>-0.8523267056035884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74629.98</v>
      </c>
      <c r="H47" s="102">
        <f t="shared" si="9"/>
        <v>-14526.779999999999</v>
      </c>
      <c r="I47" s="208">
        <f>G47/F47</f>
        <v>0.8370647385571212</v>
      </c>
      <c r="J47" s="108">
        <f t="shared" si="1"/>
        <v>-179920.82</v>
      </c>
      <c r="K47" s="148">
        <f>G47/E47</f>
        <v>0.2931830502988009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1022.9400000000023</v>
      </c>
      <c r="T47" s="160">
        <f t="shared" si="19"/>
        <v>1.0138973119962438</v>
      </c>
      <c r="U47" s="107">
        <f>F47-березень!F47</f>
        <v>20507.59999999999</v>
      </c>
      <c r="V47" s="110">
        <f>G47-березень!G47</f>
        <v>5557.330000000002</v>
      </c>
      <c r="W47" s="111">
        <f t="shared" si="10"/>
        <v>-14950.26999999999</v>
      </c>
      <c r="X47" s="148">
        <f>V47/U47</f>
        <v>0.2709888041506565</v>
      </c>
      <c r="Y47" s="197">
        <f t="shared" si="16"/>
        <v>-0.12570432248866026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18983.87</v>
      </c>
      <c r="G49" s="94">
        <v>15397.85</v>
      </c>
      <c r="H49" s="71">
        <f>G49-F49</f>
        <v>-3586.0199999999986</v>
      </c>
      <c r="I49" s="209">
        <f>G49/F49</f>
        <v>0.8111017405829265</v>
      </c>
      <c r="J49" s="72">
        <f t="shared" si="1"/>
        <v>-40317.15</v>
      </c>
      <c r="K49" s="75">
        <f>G49/E49</f>
        <v>0.27636812348559636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1399.4300000000003</v>
      </c>
      <c r="T49" s="153">
        <f t="shared" si="19"/>
        <v>1.099970568106972</v>
      </c>
      <c r="U49" s="73">
        <f>F49-березень!F49</f>
        <v>3999.999999999998</v>
      </c>
      <c r="V49" s="98">
        <f>G49-березень!G49</f>
        <v>891.6100000000006</v>
      </c>
      <c r="W49" s="74">
        <f t="shared" si="10"/>
        <v>-3108.3899999999976</v>
      </c>
      <c r="X49" s="75">
        <f>V49/U49</f>
        <v>0.22290250000000025</v>
      </c>
      <c r="Y49" s="197">
        <f t="shared" si="16"/>
        <v>-0.1373063434153483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70140.49</v>
      </c>
      <c r="G50" s="94">
        <v>59209.82</v>
      </c>
      <c r="H50" s="71">
        <f>G50-F50</f>
        <v>-10930.670000000006</v>
      </c>
      <c r="I50" s="209">
        <f>G50/F50</f>
        <v>0.8441603416229342</v>
      </c>
      <c r="J50" s="72">
        <f t="shared" si="1"/>
        <v>-139545.18</v>
      </c>
      <c r="K50" s="75">
        <f>G50/E50</f>
        <v>0.29790354959623655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-375.6999999999971</v>
      </c>
      <c r="T50" s="153">
        <f t="shared" si="19"/>
        <v>0.9936947768518258</v>
      </c>
      <c r="U50" s="73">
        <f>F50-березень!F50</f>
        <v>16500.000000000007</v>
      </c>
      <c r="V50" s="98">
        <f>G50-березень!G50</f>
        <v>4665.720000000001</v>
      </c>
      <c r="W50" s="74">
        <f t="shared" si="10"/>
        <v>-11834.280000000006</v>
      </c>
      <c r="X50" s="75">
        <f>V50/U50</f>
        <v>0.282770909090909</v>
      </c>
      <c r="Y50" s="197">
        <f t="shared" si="16"/>
        <v>-0.12121369020358408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32.4</v>
      </c>
      <c r="G51" s="94">
        <v>22.31</v>
      </c>
      <c r="H51" s="71">
        <f>G51-F51</f>
        <v>-10.09</v>
      </c>
      <c r="I51" s="209">
        <f>G51/F51</f>
        <v>0.6885802469135802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-0.7800000000000011</v>
      </c>
      <c r="T51" s="153">
        <f t="shared" si="19"/>
        <v>0.9662191424859246</v>
      </c>
      <c r="U51" s="73">
        <f>F51-березень!F51</f>
        <v>7.599999999999998</v>
      </c>
      <c r="V51" s="98">
        <f>G51-березень!G51</f>
        <v>0</v>
      </c>
      <c r="W51" s="74">
        <f t="shared" si="10"/>
        <v>-7.599999999999998</v>
      </c>
      <c r="X51" s="75"/>
      <c r="Y51" s="197">
        <f t="shared" si="16"/>
        <v>-0.22851692139105317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14363.72</v>
      </c>
      <c r="H53" s="103">
        <f>H54+H55+H56+H57+H58+H60+H62+H63+H64+H65+H66+H71+H72+H76+H59+H61</f>
        <v>-26.830000000000275</v>
      </c>
      <c r="I53" s="143">
        <f aca="true" t="shared" si="20" ref="I53:I72">G53/F53</f>
        <v>0.9981355820312636</v>
      </c>
      <c r="J53" s="104">
        <f>G53-E53</f>
        <v>-32885.18</v>
      </c>
      <c r="K53" s="156">
        <f aca="true" t="shared" si="21" ref="K53:K72">G53/E53</f>
        <v>0.3040011513495552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-5074.180000000002</v>
      </c>
      <c r="T53" s="143">
        <f>G53/R53</f>
        <v>0.7389543109080713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2866.2300000000005</v>
      </c>
      <c r="W53" s="103">
        <f>W54+W55+W56+W57+W58+W60+W62+W63+W64+W65+W66+W71+W72+W76</f>
        <v>-871.2719999999998</v>
      </c>
      <c r="X53" s="143">
        <f>V53/U53</f>
        <v>0.7648374837425039</v>
      </c>
      <c r="Y53" s="197">
        <f t="shared" si="16"/>
        <v>0.057947787218149305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208.43</v>
      </c>
      <c r="G58" s="106">
        <v>231.86</v>
      </c>
      <c r="H58" s="102">
        <f t="shared" si="22"/>
        <v>23.430000000000007</v>
      </c>
      <c r="I58" s="213">
        <f t="shared" si="20"/>
        <v>1.1124118409058197</v>
      </c>
      <c r="J58" s="115">
        <f t="shared" si="24"/>
        <v>-512.14</v>
      </c>
      <c r="K58" s="155">
        <f t="shared" si="21"/>
        <v>0.31163978494623656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-162.62</v>
      </c>
      <c r="T58" s="155">
        <f t="shared" si="27"/>
        <v>0.587761103224498</v>
      </c>
      <c r="U58" s="107">
        <f>F58-березень!F58</f>
        <v>60</v>
      </c>
      <c r="V58" s="110">
        <f>G58-березень!G58</f>
        <v>7.27000000000001</v>
      </c>
      <c r="W58" s="111">
        <f t="shared" si="23"/>
        <v>-52.72999999999999</v>
      </c>
      <c r="X58" s="155">
        <f t="shared" si="28"/>
        <v>0.12116666666666684</v>
      </c>
      <c r="Y58" s="197">
        <f t="shared" si="16"/>
        <v>-0.4670942086241927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30</v>
      </c>
      <c r="G59" s="106">
        <v>8.62</v>
      </c>
      <c r="H59" s="102">
        <f t="shared" si="22"/>
        <v>-21.380000000000003</v>
      </c>
      <c r="I59" s="213">
        <f t="shared" si="20"/>
        <v>0.28733333333333333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7.609999999999999</v>
      </c>
      <c r="T59" s="155">
        <f t="shared" si="27"/>
        <v>8.534653465346533</v>
      </c>
      <c r="U59" s="107">
        <f>F59-березень!F59</f>
        <v>10</v>
      </c>
      <c r="V59" s="110">
        <f>G59-березень!G59</f>
        <v>0</v>
      </c>
      <c r="W59" s="111">
        <f t="shared" si="23"/>
        <v>-10</v>
      </c>
      <c r="X59" s="155">
        <f t="shared" si="28"/>
        <v>0</v>
      </c>
      <c r="Y59" s="197">
        <f t="shared" si="16"/>
        <v>7.524154777682491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384</v>
      </c>
      <c r="G60" s="106">
        <v>319.27</v>
      </c>
      <c r="H60" s="102">
        <f t="shared" si="22"/>
        <v>-64.73000000000002</v>
      </c>
      <c r="I60" s="213">
        <f t="shared" si="20"/>
        <v>0.8314322916666667</v>
      </c>
      <c r="J60" s="115">
        <f t="shared" si="24"/>
        <v>-964.73</v>
      </c>
      <c r="K60" s="155">
        <f t="shared" si="21"/>
        <v>0.24865264797507786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-74.20000000000005</v>
      </c>
      <c r="T60" s="155">
        <f t="shared" si="27"/>
        <v>0.8114214552570715</v>
      </c>
      <c r="U60" s="107">
        <f>F60-березень!F60</f>
        <v>100</v>
      </c>
      <c r="V60" s="110">
        <f>G60-березень!G60</f>
        <v>38.94</v>
      </c>
      <c r="W60" s="111">
        <f t="shared" si="23"/>
        <v>-61.06</v>
      </c>
      <c r="X60" s="155">
        <f t="shared" si="28"/>
        <v>0.38939999999999997</v>
      </c>
      <c r="Y60" s="197">
        <f t="shared" si="16"/>
        <v>-0.2540149255783499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v>7490</v>
      </c>
      <c r="G62" s="106">
        <v>6884.7</v>
      </c>
      <c r="H62" s="102">
        <f t="shared" si="22"/>
        <v>-605.3000000000002</v>
      </c>
      <c r="I62" s="213">
        <f t="shared" si="20"/>
        <v>0.9191855807743659</v>
      </c>
      <c r="J62" s="115">
        <f t="shared" si="24"/>
        <v>-14375.3</v>
      </c>
      <c r="K62" s="155">
        <f t="shared" si="21"/>
        <v>0.3238334901222954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2203.1899999999996</v>
      </c>
      <c r="T62" s="155">
        <f t="shared" si="27"/>
        <v>1.470615250207732</v>
      </c>
      <c r="U62" s="107">
        <f>F62-березень!F62</f>
        <v>1800</v>
      </c>
      <c r="V62" s="110">
        <f>G62-березень!G62</f>
        <v>682.7600000000002</v>
      </c>
      <c r="W62" s="111">
        <f t="shared" si="23"/>
        <v>-1117.2399999999998</v>
      </c>
      <c r="X62" s="155">
        <f t="shared" si="28"/>
        <v>0.3793111111111112</v>
      </c>
      <c r="Y62" s="197">
        <f t="shared" si="16"/>
        <v>0.4134371301150823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249</v>
      </c>
      <c r="G63" s="106">
        <v>224.71</v>
      </c>
      <c r="H63" s="102">
        <f t="shared" si="22"/>
        <v>-24.289999999999992</v>
      </c>
      <c r="I63" s="213">
        <f t="shared" si="20"/>
        <v>0.9024497991967871</v>
      </c>
      <c r="J63" s="115">
        <f t="shared" si="24"/>
        <v>-542.29</v>
      </c>
      <c r="K63" s="155">
        <f t="shared" si="21"/>
        <v>0.2929726205997393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49.34</v>
      </c>
      <c r="T63" s="155">
        <f t="shared" si="27"/>
        <v>1.2813480070707646</v>
      </c>
      <c r="U63" s="107">
        <f>F63-березень!F63</f>
        <v>64</v>
      </c>
      <c r="V63" s="110">
        <f>G63-березень!G63</f>
        <v>22.55000000000001</v>
      </c>
      <c r="W63" s="111">
        <f t="shared" si="23"/>
        <v>-41.44999999999999</v>
      </c>
      <c r="X63" s="155">
        <f t="shared" si="28"/>
        <v>0.3523437500000002</v>
      </c>
      <c r="Y63" s="197">
        <f t="shared" si="16"/>
        <v>0.20112717444161676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269.64</v>
      </c>
      <c r="G66" s="106">
        <v>175.4</v>
      </c>
      <c r="H66" s="102">
        <f t="shared" si="22"/>
        <v>-94.23999999999998</v>
      </c>
      <c r="I66" s="213">
        <f t="shared" si="20"/>
        <v>0.6504969589081739</v>
      </c>
      <c r="J66" s="115">
        <f t="shared" si="24"/>
        <v>-690.6</v>
      </c>
      <c r="K66" s="155">
        <f t="shared" si="21"/>
        <v>0.202540415704388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-113.85999999999999</v>
      </c>
      <c r="T66" s="155">
        <f t="shared" si="27"/>
        <v>0.6063748876443339</v>
      </c>
      <c r="U66" s="107">
        <f>F66-березень!F66</f>
        <v>74.5</v>
      </c>
      <c r="V66" s="110">
        <f>G66-березень!G66</f>
        <v>15.099999999999994</v>
      </c>
      <c r="W66" s="111">
        <f t="shared" si="23"/>
        <v>-59.400000000000006</v>
      </c>
      <c r="X66" s="155">
        <f t="shared" si="28"/>
        <v>0.2026845637583892</v>
      </c>
      <c r="Y66" s="197">
        <f t="shared" si="16"/>
        <v>-0.3599057131010188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223.42</v>
      </c>
      <c r="G67" s="94">
        <v>135.77</v>
      </c>
      <c r="H67" s="71">
        <f t="shared" si="22"/>
        <v>-87.64999999999998</v>
      </c>
      <c r="I67" s="209">
        <f t="shared" si="20"/>
        <v>0.6076895533076717</v>
      </c>
      <c r="J67" s="72">
        <f t="shared" si="24"/>
        <v>-592.4300000000001</v>
      </c>
      <c r="K67" s="75">
        <f t="shared" si="21"/>
        <v>0.18644603131007964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-119.60999999999999</v>
      </c>
      <c r="T67" s="204">
        <f t="shared" si="27"/>
        <v>0.5316391260083014</v>
      </c>
      <c r="U67" s="73">
        <f>F67-березень!F67</f>
        <v>63</v>
      </c>
      <c r="V67" s="98">
        <f>G67-березень!G67</f>
        <v>11.310000000000016</v>
      </c>
      <c r="W67" s="74">
        <f t="shared" si="23"/>
        <v>-51.68999999999998</v>
      </c>
      <c r="X67" s="75">
        <f t="shared" si="28"/>
        <v>0.17952380952380978</v>
      </c>
      <c r="Y67" s="197">
        <f t="shared" si="16"/>
        <v>-0.42573775075013254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46.02</v>
      </c>
      <c r="G70" s="94">
        <v>39.58</v>
      </c>
      <c r="H70" s="71">
        <f t="shared" si="22"/>
        <v>-6.440000000000005</v>
      </c>
      <c r="I70" s="209">
        <f t="shared" si="20"/>
        <v>0.8600608431116905</v>
      </c>
      <c r="J70" s="72">
        <f t="shared" si="24"/>
        <v>-97.22000000000001</v>
      </c>
      <c r="K70" s="75">
        <f t="shared" si="21"/>
        <v>0.28932748538011693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5.809999999999995</v>
      </c>
      <c r="T70" s="204">
        <f t="shared" si="27"/>
        <v>1.1720461948474976</v>
      </c>
      <c r="U70" s="73">
        <f>F70-березень!F70</f>
        <v>11.400000000000006</v>
      </c>
      <c r="V70" s="98">
        <f>G70-березень!G70</f>
        <v>3.789999999999999</v>
      </c>
      <c r="W70" s="74">
        <f t="shared" si="23"/>
        <v>-7.6100000000000065</v>
      </c>
      <c r="X70" s="75">
        <f t="shared" si="28"/>
        <v>0.33245614035087695</v>
      </c>
      <c r="Y70" s="197">
        <f t="shared" si="16"/>
        <v>0.16185567646025767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2608.65</v>
      </c>
      <c r="G72" s="106">
        <v>1876.35</v>
      </c>
      <c r="H72" s="102">
        <f t="shared" si="22"/>
        <v>-732.3000000000002</v>
      </c>
      <c r="I72" s="213">
        <f t="shared" si="20"/>
        <v>0.7192800874015295</v>
      </c>
      <c r="J72" s="115">
        <f t="shared" si="24"/>
        <v>-6293.65</v>
      </c>
      <c r="K72" s="155">
        <f t="shared" si="21"/>
        <v>0.22966340269277843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-1659.8600000000001</v>
      </c>
      <c r="T72" s="155">
        <f t="shared" si="27"/>
        <v>0.5306104558270012</v>
      </c>
      <c r="U72" s="107">
        <f>F72-березень!F72</f>
        <v>680</v>
      </c>
      <c r="V72" s="110">
        <f>G72-березень!G72</f>
        <v>377.64999999999986</v>
      </c>
      <c r="W72" s="111">
        <f t="shared" si="23"/>
        <v>-302.35000000000014</v>
      </c>
      <c r="X72" s="155">
        <f t="shared" si="28"/>
        <v>0.5553676470588234</v>
      </c>
      <c r="Y72" s="197">
        <f t="shared" si="16"/>
        <v>-0.47966292390224063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</v>
      </c>
      <c r="T78" s="155">
        <f t="shared" si="27"/>
        <v>-0.08571428571428572</v>
      </c>
      <c r="U78" s="107">
        <f>F78-березень!F78</f>
        <v>0</v>
      </c>
      <c r="V78" s="110">
        <f>G78-березень!G78</f>
        <v>0</v>
      </c>
      <c r="W78" s="111">
        <f t="shared" si="23"/>
        <v>0</v>
      </c>
      <c r="X78" s="155"/>
      <c r="Y78" s="197">
        <f t="shared" si="16"/>
        <v>-0.08571428571428572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502291.36</v>
      </c>
      <c r="G79" s="103">
        <f>G8+G53+G77+G78</f>
        <v>415110.66</v>
      </c>
      <c r="H79" s="103">
        <f>G79-F79</f>
        <v>-87180.70000000001</v>
      </c>
      <c r="I79" s="210">
        <f>G79/F79</f>
        <v>0.8264340043595414</v>
      </c>
      <c r="J79" s="104">
        <f>G79-E79</f>
        <v>-1212807.04</v>
      </c>
      <c r="K79" s="156">
        <f>G79/E79</f>
        <v>0.254994868598087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-4651.090000000026</v>
      </c>
      <c r="T79" s="156">
        <f>G79/R79</f>
        <v>0.9889196907531475</v>
      </c>
      <c r="U79" s="103">
        <f>U8+U53+U77+U78</f>
        <v>130095.803</v>
      </c>
      <c r="V79" s="103">
        <f>V8+V53+V77+V78</f>
        <v>36489.88000000001</v>
      </c>
      <c r="W79" s="135">
        <f>V79-U79</f>
        <v>-93605.92299999998</v>
      </c>
      <c r="X79" s="156">
        <f>V79/U79</f>
        <v>0.2804846825073981</v>
      </c>
      <c r="Y79" s="197">
        <f t="shared" si="16"/>
        <v>-0.17471277476431357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F87-березень!F87</f>
        <v>0</v>
      </c>
      <c r="V87" s="174">
        <f>G87-березень!G87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806.34</v>
      </c>
      <c r="T88" s="147">
        <f t="shared" si="30"/>
        <v>6720.500000000001</v>
      </c>
      <c r="U88" s="112">
        <f>F88-березень!F88</f>
        <v>0</v>
      </c>
      <c r="V88" s="118">
        <f>G88-березень!G88</f>
        <v>0</v>
      </c>
      <c r="W88" s="117">
        <f t="shared" si="34"/>
        <v>0</v>
      </c>
      <c r="X88" s="147" t="e">
        <f>V88/U88</f>
        <v>#DIV/0!</v>
      </c>
      <c r="Y88" s="197">
        <f t="shared" si="16"/>
        <v>6711.633477945723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3015</v>
      </c>
      <c r="G89" s="126">
        <v>1390.87</v>
      </c>
      <c r="H89" s="112">
        <f t="shared" si="31"/>
        <v>-1624.13</v>
      </c>
      <c r="I89" s="213">
        <f>G89/F89</f>
        <v>0.46131674958540625</v>
      </c>
      <c r="J89" s="117">
        <f aca="true" t="shared" si="35" ref="J89:J98">G89-E89</f>
        <v>-15058.130000000001</v>
      </c>
      <c r="K89" s="147">
        <f>G89/E89</f>
        <v>0.08455650799440695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1087.9499999999998</v>
      </c>
      <c r="T89" s="147">
        <f t="shared" si="30"/>
        <v>4.591542321404991</v>
      </c>
      <c r="U89" s="112">
        <f>F89-березень!F89</f>
        <v>1000</v>
      </c>
      <c r="V89" s="118">
        <f>G89-березень!G89</f>
        <v>189.15999999999985</v>
      </c>
      <c r="W89" s="117">
        <f t="shared" si="34"/>
        <v>-810.8400000000001</v>
      </c>
      <c r="X89" s="147">
        <f>V89/U89</f>
        <v>0.18915999999999986</v>
      </c>
      <c r="Y89" s="197">
        <f t="shared" si="16"/>
        <v>2.5716863600117583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8000</v>
      </c>
      <c r="G90" s="126">
        <v>1711.55</v>
      </c>
      <c r="H90" s="112">
        <f t="shared" si="31"/>
        <v>-6288.45</v>
      </c>
      <c r="I90" s="213">
        <f>G90/F90</f>
        <v>0.21394375</v>
      </c>
      <c r="J90" s="117">
        <f t="shared" si="35"/>
        <v>-20303.45</v>
      </c>
      <c r="K90" s="147">
        <f>G90/E90</f>
        <v>0.0777447195094254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-109.90000000000009</v>
      </c>
      <c r="T90" s="147">
        <f t="shared" si="30"/>
        <v>0.9396634549397458</v>
      </c>
      <c r="U90" s="112">
        <f>F90-березень!F90</f>
        <v>2000</v>
      </c>
      <c r="V90" s="118">
        <f>G90-березень!G90</f>
        <v>253.76</v>
      </c>
      <c r="W90" s="117">
        <f t="shared" si="34"/>
        <v>-1746.24</v>
      </c>
      <c r="X90" s="147">
        <f>V90/U90</f>
        <v>0.12688</v>
      </c>
      <c r="Y90" s="197">
        <f t="shared" si="16"/>
        <v>-0.33244752699240676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8</v>
      </c>
      <c r="G91" s="126">
        <v>3</v>
      </c>
      <c r="H91" s="112">
        <f t="shared" si="31"/>
        <v>-5</v>
      </c>
      <c r="I91" s="213">
        <f>G91/F91</f>
        <v>0.375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-2</v>
      </c>
      <c r="T91" s="147">
        <f t="shared" si="30"/>
        <v>0.6</v>
      </c>
      <c r="U91" s="112">
        <f>F91-березень!F91</f>
        <v>2</v>
      </c>
      <c r="V91" s="118">
        <f>G91-березень!G91</f>
        <v>0</v>
      </c>
      <c r="W91" s="117">
        <f t="shared" si="34"/>
        <v>-2</v>
      </c>
      <c r="X91" s="147">
        <f>V91/U91</f>
        <v>0</v>
      </c>
      <c r="Y91" s="197">
        <f t="shared" si="16"/>
        <v>-0.6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3911.88</v>
      </c>
      <c r="H92" s="129">
        <f t="shared" si="31"/>
        <v>-7917.549</v>
      </c>
      <c r="I92" s="216">
        <f>G92/F92</f>
        <v>0.3306905176910906</v>
      </c>
      <c r="J92" s="131">
        <f t="shared" si="35"/>
        <v>-42894.15900000001</v>
      </c>
      <c r="K92" s="151">
        <f>G92/E92</f>
        <v>0.08357639491775837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1782.4</v>
      </c>
      <c r="T92" s="147">
        <f t="shared" si="30"/>
        <v>1.837011852658865</v>
      </c>
      <c r="U92" s="129">
        <f>F92-березень!F92</f>
        <v>3002</v>
      </c>
      <c r="V92" s="174">
        <f>G92-березень!G92</f>
        <v>442.9200000000001</v>
      </c>
      <c r="W92" s="131">
        <f t="shared" si="34"/>
        <v>-2559.08</v>
      </c>
      <c r="X92" s="151">
        <f>V92/U92</f>
        <v>0.1475416389073951</v>
      </c>
      <c r="Y92" s="197">
        <f t="shared" si="16"/>
        <v>0.06457010658973195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2833.45</v>
      </c>
      <c r="G95" s="126">
        <v>2502.84</v>
      </c>
      <c r="H95" s="112">
        <f t="shared" si="31"/>
        <v>-330.6099999999997</v>
      </c>
      <c r="I95" s="213">
        <f>G95/F95</f>
        <v>0.8833189221620288</v>
      </c>
      <c r="J95" s="117">
        <f t="shared" si="35"/>
        <v>-6547.16</v>
      </c>
      <c r="K95" s="147">
        <f>G95/E95</f>
        <v>0.27655690607734806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271.3000000000002</v>
      </c>
      <c r="T95" s="147">
        <f t="shared" si="30"/>
        <v>1.1215752350394796</v>
      </c>
      <c r="U95" s="112">
        <f>F95-березень!F95</f>
        <v>13.699999999999818</v>
      </c>
      <c r="V95" s="118">
        <f>G95-березень!G95</f>
        <v>1.4900000000002365</v>
      </c>
      <c r="W95" s="117">
        <f t="shared" si="34"/>
        <v>-12.209999999999582</v>
      </c>
      <c r="X95" s="147">
        <f>V95/U95</f>
        <v>0.10875912408760995</v>
      </c>
      <c r="Y95" s="197">
        <f t="shared" si="16"/>
        <v>-0.004895711967841887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2504.1400000000003</v>
      </c>
      <c r="H97" s="129">
        <f t="shared" si="31"/>
        <v>-340.3099999999995</v>
      </c>
      <c r="I97" s="216">
        <f>G97/F97</f>
        <v>0.8803599992968766</v>
      </c>
      <c r="J97" s="131">
        <f t="shared" si="35"/>
        <v>-6588.86</v>
      </c>
      <c r="K97" s="151">
        <f>G97/E97</f>
        <v>0.27539205982624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263.32000000000016</v>
      </c>
      <c r="T97" s="147">
        <f t="shared" si="30"/>
        <v>1.1175105541721335</v>
      </c>
      <c r="U97" s="129">
        <f>F97-березень!F97</f>
        <v>17.699999999999818</v>
      </c>
      <c r="V97" s="174">
        <f>G97-лютий!G97</f>
        <v>125.88000000000056</v>
      </c>
      <c r="W97" s="131">
        <f t="shared" si="34"/>
        <v>108.18000000000075</v>
      </c>
      <c r="X97" s="151">
        <f>V97/U97</f>
        <v>7.111864406779766</v>
      </c>
      <c r="Y97" s="197">
        <f t="shared" si="16"/>
        <v>-0.007413826117380173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13.99</v>
      </c>
      <c r="G98" s="126">
        <v>13.47</v>
      </c>
      <c r="H98" s="112">
        <f t="shared" si="31"/>
        <v>-0.5199999999999996</v>
      </c>
      <c r="I98" s="213">
        <f>G98/F98</f>
        <v>0.9628305932809149</v>
      </c>
      <c r="J98" s="117">
        <f t="shared" si="35"/>
        <v>-33.943</v>
      </c>
      <c r="K98" s="147">
        <f>G98/E98</f>
        <v>0.2840992976609791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5.870000000000001</v>
      </c>
      <c r="T98" s="147">
        <f t="shared" si="30"/>
        <v>1.7723684210526318</v>
      </c>
      <c r="U98" s="112">
        <f>F98-березень!F98</f>
        <v>5.86478</v>
      </c>
      <c r="V98" s="118">
        <f>G98-березень!G98</f>
        <v>0.5600000000000005</v>
      </c>
      <c r="W98" s="117">
        <f t="shared" si="34"/>
        <v>-5.304779999999999</v>
      </c>
      <c r="X98" s="147">
        <f>V98/U98</f>
        <v>0.09548525264374802</v>
      </c>
      <c r="Y98" s="197">
        <f t="shared" si="16"/>
        <v>0.5233431312739174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6429.500000000001</v>
      </c>
      <c r="H100" s="184">
        <f>G100-F100</f>
        <v>-8258.368999999999</v>
      </c>
      <c r="I100" s="217">
        <f>G100/F100</f>
        <v>0.4377421939152644</v>
      </c>
      <c r="J100" s="177">
        <f>G100-E100</f>
        <v>-49516.952000000005</v>
      </c>
      <c r="K100" s="178">
        <f>G100/E100</f>
        <v>0.11492239043147902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2016.0300000000007</v>
      </c>
      <c r="T100" s="178">
        <f t="shared" si="30"/>
        <v>1.4567902353476971</v>
      </c>
      <c r="U100" s="183">
        <f>U86+U87+U92+U97+U98</f>
        <v>3025.5647799999997</v>
      </c>
      <c r="V100" s="183">
        <f>V86+V87+V92+V97+V98</f>
        <v>569.3600000000006</v>
      </c>
      <c r="W100" s="177">
        <f>V100-U100</f>
        <v>-2456.204779999999</v>
      </c>
      <c r="X100" s="178">
        <f>V100/U100</f>
        <v>0.18818304726564164</v>
      </c>
      <c r="Y100" s="197">
        <f>T100-Q100</f>
        <v>-0.16194780960775534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516979.229</v>
      </c>
      <c r="G101" s="183">
        <f>G79+G100</f>
        <v>421540.16</v>
      </c>
      <c r="H101" s="184">
        <f>G101-F101</f>
        <v>-95439.06900000002</v>
      </c>
      <c r="I101" s="217">
        <f>G101/F101</f>
        <v>0.81539090229097</v>
      </c>
      <c r="J101" s="177">
        <f>G101-E101</f>
        <v>-1262323.992</v>
      </c>
      <c r="K101" s="178">
        <f>G101/E101</f>
        <v>0.250340955058232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-2635.060000000025</v>
      </c>
      <c r="T101" s="178">
        <f t="shared" si="30"/>
        <v>0.9937878030687413</v>
      </c>
      <c r="U101" s="184">
        <f>U79+U100</f>
        <v>133121.36778</v>
      </c>
      <c r="V101" s="184">
        <f>V79+V100</f>
        <v>37059.24000000001</v>
      </c>
      <c r="W101" s="177">
        <f>V101-U101</f>
        <v>-96062.12777999998</v>
      </c>
      <c r="X101" s="178">
        <f>V101/U101</f>
        <v>0.278386863191228</v>
      </c>
      <c r="Y101" s="197">
        <f>T101-Q101</f>
        <v>-0.18081683925541459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13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6706.207692307693</v>
      </c>
      <c r="H104" s="262"/>
      <c r="I104" s="262"/>
      <c r="J104" s="262"/>
      <c r="V104" s="261">
        <f>IF(W79&lt;0,ABS(W79/C103),0)</f>
        <v>7200.455615384614</v>
      </c>
    </row>
    <row r="105" spans="2:7" ht="30.75">
      <c r="B105" s="263" t="s">
        <v>146</v>
      </c>
      <c r="C105" s="264">
        <v>43200</v>
      </c>
      <c r="D105" s="261"/>
      <c r="E105" s="261">
        <v>2661.2</v>
      </c>
      <c r="F105" s="78"/>
      <c r="G105" s="4" t="s">
        <v>147</v>
      </c>
    </row>
    <row r="106" spans="3:10" ht="15">
      <c r="C106" s="264">
        <v>43196</v>
      </c>
      <c r="D106" s="261"/>
      <c r="E106" s="261">
        <v>15053.3</v>
      </c>
      <c r="F106" s="78"/>
      <c r="G106" s="278"/>
      <c r="H106" s="278"/>
      <c r="I106" s="265"/>
      <c r="J106" s="266"/>
    </row>
    <row r="107" spans="3:10" ht="15">
      <c r="C107" s="264">
        <v>43195</v>
      </c>
      <c r="D107" s="261"/>
      <c r="E107" s="261">
        <v>7866</v>
      </c>
      <c r="F107" s="78"/>
      <c r="G107" s="278"/>
      <c r="H107" s="278"/>
      <c r="I107" s="265"/>
      <c r="J107" s="267"/>
    </row>
    <row r="108" spans="3:10" ht="15">
      <c r="C108" s="264"/>
      <c r="D108" s="4"/>
      <c r="F108" s="268"/>
      <c r="G108" s="279"/>
      <c r="H108" s="279"/>
      <c r="I108" s="269"/>
      <c r="J108" s="266"/>
    </row>
    <row r="109" spans="2:10" ht="16.5">
      <c r="B109" s="280" t="s">
        <v>148</v>
      </c>
      <c r="C109" s="281"/>
      <c r="D109" s="270"/>
      <c r="E109" s="273">
        <v>1.88</v>
      </c>
      <c r="F109" s="271" t="s">
        <v>149</v>
      </c>
      <c r="G109" s="278"/>
      <c r="H109" s="278"/>
      <c r="I109" s="272"/>
      <c r="J109" s="266"/>
    </row>
  </sheetData>
  <sheetProtection/>
  <mergeCells count="27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G106:H106"/>
    <mergeCell ref="G107:H107"/>
    <mergeCell ref="G108:H108"/>
    <mergeCell ref="B109:C109"/>
    <mergeCell ref="G109:H109"/>
  </mergeCells>
  <printOptions/>
  <pageMargins left="0" right="0" top="0" bottom="0" header="0" footer="0"/>
  <pageSetup fitToHeight="2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zoomScale="78" zoomScaleNormal="78" zoomScalePageLayoutView="0" workbookViewId="0" topLeftCell="B1">
      <pane xSplit="3" ySplit="8" topLeftCell="E107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0" sqref="A110:IV19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00" t="s">
        <v>163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186"/>
    </row>
    <row r="2" spans="2:25" s="1" customFormat="1" ht="15.75" customHeight="1">
      <c r="B2" s="301"/>
      <c r="C2" s="301"/>
      <c r="D2" s="301"/>
      <c r="E2" s="301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2"/>
      <c r="B3" s="304"/>
      <c r="C3" s="305" t="s">
        <v>0</v>
      </c>
      <c r="D3" s="306" t="s">
        <v>131</v>
      </c>
      <c r="E3" s="306" t="s">
        <v>162</v>
      </c>
      <c r="F3" s="25"/>
      <c r="G3" s="307" t="s">
        <v>26</v>
      </c>
      <c r="H3" s="308"/>
      <c r="I3" s="308"/>
      <c r="J3" s="308"/>
      <c r="K3" s="30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0" t="s">
        <v>160</v>
      </c>
      <c r="V3" s="311" t="s">
        <v>161</v>
      </c>
      <c r="W3" s="311"/>
      <c r="X3" s="311"/>
      <c r="Y3" s="194"/>
    </row>
    <row r="4" spans="1:24" ht="22.5" customHeight="1">
      <c r="A4" s="302"/>
      <c r="B4" s="304"/>
      <c r="C4" s="305"/>
      <c r="D4" s="306"/>
      <c r="E4" s="306"/>
      <c r="F4" s="294" t="s">
        <v>156</v>
      </c>
      <c r="G4" s="296" t="s">
        <v>31</v>
      </c>
      <c r="H4" s="284" t="s">
        <v>157</v>
      </c>
      <c r="I4" s="298" t="s">
        <v>158</v>
      </c>
      <c r="J4" s="284" t="s">
        <v>132</v>
      </c>
      <c r="K4" s="298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8"/>
      <c r="V4" s="282" t="s">
        <v>164</v>
      </c>
      <c r="W4" s="284" t="s">
        <v>44</v>
      </c>
      <c r="X4" s="286" t="s">
        <v>43</v>
      </c>
    </row>
    <row r="5" spans="1:24" ht="67.5" customHeight="1">
      <c r="A5" s="303"/>
      <c r="B5" s="304"/>
      <c r="C5" s="305"/>
      <c r="D5" s="306"/>
      <c r="E5" s="306"/>
      <c r="F5" s="295"/>
      <c r="G5" s="297"/>
      <c r="H5" s="285"/>
      <c r="I5" s="299"/>
      <c r="J5" s="285"/>
      <c r="K5" s="299"/>
      <c r="L5" s="287" t="s">
        <v>135</v>
      </c>
      <c r="M5" s="288"/>
      <c r="N5" s="289"/>
      <c r="O5" s="290" t="s">
        <v>153</v>
      </c>
      <c r="P5" s="291"/>
      <c r="Q5" s="292"/>
      <c r="R5" s="293" t="s">
        <v>159</v>
      </c>
      <c r="S5" s="293"/>
      <c r="T5" s="293"/>
      <c r="U5" s="299"/>
      <c r="V5" s="283"/>
      <c r="W5" s="285"/>
      <c r="X5" s="286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0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72"/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72"/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276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276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276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276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 t="shared" si="14"/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276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276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276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276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276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276">
        <f t="shared" si="16"/>
        <v>0.009733185866571903</v>
      </c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277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276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276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>
        <f>G78-лютий!G78</f>
        <v>0.34</v>
      </c>
      <c r="W78" s="111">
        <f t="shared" si="23"/>
        <v>0.34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>
        <f>V8+V53+V77+V78</f>
        <v>129778.33</v>
      </c>
      <c r="W79" s="135">
        <f>V79-U79</f>
        <v>6386.430000000008</v>
      </c>
      <c r="X79" s="156">
        <f>V79/U79</f>
        <v>1.0517572871476977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>
        <f>V79+V100</f>
        <v>132046.71</v>
      </c>
      <c r="W101" s="177">
        <f>V101-U101</f>
        <v>4643.144780000002</v>
      </c>
      <c r="X101" s="178">
        <f>V101/U101</f>
        <v>1.0364443865600013</v>
      </c>
      <c r="Y101" s="197">
        <f>T101-Q101</f>
        <v>0.06173835002929873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>
      <c r="B105" s="263" t="s">
        <v>146</v>
      </c>
      <c r="C105" s="264">
        <v>43189</v>
      </c>
      <c r="D105" s="261"/>
      <c r="E105" s="261">
        <v>10196.34</v>
      </c>
      <c r="F105" s="78"/>
      <c r="G105" s="4" t="s">
        <v>147</v>
      </c>
    </row>
    <row r="106" spans="3:10" ht="15">
      <c r="C106" s="264">
        <v>43188</v>
      </c>
      <c r="D106" s="261"/>
      <c r="E106" s="261">
        <v>14970</v>
      </c>
      <c r="F106" s="78"/>
      <c r="G106" s="278"/>
      <c r="H106" s="278"/>
      <c r="I106" s="265"/>
      <c r="J106" s="266"/>
    </row>
    <row r="107" spans="3:10" ht="15">
      <c r="C107" s="264">
        <v>43187</v>
      </c>
      <c r="D107" s="261"/>
      <c r="E107" s="261">
        <v>5510.6</v>
      </c>
      <c r="F107" s="78"/>
      <c r="G107" s="278"/>
      <c r="H107" s="278"/>
      <c r="I107" s="265"/>
      <c r="J107" s="267"/>
    </row>
    <row r="108" spans="3:10" ht="15">
      <c r="C108" s="264"/>
      <c r="D108" s="4"/>
      <c r="F108" s="268"/>
      <c r="G108" s="279"/>
      <c r="H108" s="279"/>
      <c r="I108" s="269"/>
      <c r="J108" s="266"/>
    </row>
    <row r="109" spans="2:10" ht="16.5">
      <c r="B109" s="280" t="s">
        <v>148</v>
      </c>
      <c r="C109" s="281"/>
      <c r="D109" s="270"/>
      <c r="E109" s="273">
        <f>'[1]залишки'!$G$6/1000</f>
        <v>1.88</v>
      </c>
      <c r="F109" s="271" t="s">
        <v>149</v>
      </c>
      <c r="G109" s="278"/>
      <c r="H109" s="278"/>
      <c r="I109" s="272"/>
      <c r="J109" s="266"/>
    </row>
  </sheetData>
  <sheetProtection/>
  <mergeCells count="27">
    <mergeCell ref="G106:H106"/>
    <mergeCell ref="G107:H107"/>
    <mergeCell ref="G108:H108"/>
    <mergeCell ref="B109:C109"/>
    <mergeCell ref="G109:H109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1" fitToWidth="1"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0" sqref="A110:IV1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customWidth="1"/>
    <col min="26" max="16384" width="9.125" style="4" customWidth="1"/>
  </cols>
  <sheetData>
    <row r="1" spans="1:25" s="1" customFormat="1" ht="26.25" customHeight="1">
      <c r="A1" s="300" t="s">
        <v>154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186"/>
    </row>
    <row r="2" spans="2:25" s="1" customFormat="1" ht="15.75" customHeight="1">
      <c r="B2" s="301"/>
      <c r="C2" s="301"/>
      <c r="D2" s="301"/>
      <c r="E2" s="301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2"/>
      <c r="B3" s="304"/>
      <c r="C3" s="305" t="s">
        <v>0</v>
      </c>
      <c r="D3" s="306" t="s">
        <v>131</v>
      </c>
      <c r="E3" s="306" t="s">
        <v>131</v>
      </c>
      <c r="F3" s="25"/>
      <c r="G3" s="307" t="s">
        <v>26</v>
      </c>
      <c r="H3" s="308"/>
      <c r="I3" s="308"/>
      <c r="J3" s="308"/>
      <c r="K3" s="30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0" t="s">
        <v>141</v>
      </c>
      <c r="V3" s="311" t="s">
        <v>136</v>
      </c>
      <c r="W3" s="311"/>
      <c r="X3" s="311"/>
      <c r="Y3" s="194"/>
    </row>
    <row r="4" spans="1:24" ht="22.5" customHeight="1">
      <c r="A4" s="302"/>
      <c r="B4" s="304"/>
      <c r="C4" s="305"/>
      <c r="D4" s="306"/>
      <c r="E4" s="306"/>
      <c r="F4" s="294" t="s">
        <v>139</v>
      </c>
      <c r="G4" s="296" t="s">
        <v>31</v>
      </c>
      <c r="H4" s="284" t="s">
        <v>129</v>
      </c>
      <c r="I4" s="298" t="s">
        <v>130</v>
      </c>
      <c r="J4" s="284" t="s">
        <v>132</v>
      </c>
      <c r="K4" s="298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8"/>
      <c r="V4" s="282" t="s">
        <v>155</v>
      </c>
      <c r="W4" s="284" t="s">
        <v>44</v>
      </c>
      <c r="X4" s="286" t="s">
        <v>43</v>
      </c>
    </row>
    <row r="5" spans="1:24" ht="67.5" customHeight="1">
      <c r="A5" s="303"/>
      <c r="B5" s="304"/>
      <c r="C5" s="305"/>
      <c r="D5" s="306"/>
      <c r="E5" s="306"/>
      <c r="F5" s="295"/>
      <c r="G5" s="297"/>
      <c r="H5" s="285"/>
      <c r="I5" s="299"/>
      <c r="J5" s="285"/>
      <c r="K5" s="299"/>
      <c r="L5" s="287" t="s">
        <v>135</v>
      </c>
      <c r="M5" s="288"/>
      <c r="N5" s="289"/>
      <c r="O5" s="290" t="s">
        <v>153</v>
      </c>
      <c r="P5" s="291"/>
      <c r="Q5" s="292"/>
      <c r="R5" s="293" t="s">
        <v>152</v>
      </c>
      <c r="S5" s="293"/>
      <c r="T5" s="293"/>
      <c r="U5" s="299"/>
      <c r="V5" s="283"/>
      <c r="W5" s="285"/>
      <c r="X5" s="286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 hidden="1">
      <c r="B105" s="263" t="s">
        <v>146</v>
      </c>
      <c r="C105" s="264">
        <v>43159</v>
      </c>
      <c r="D105" s="261"/>
      <c r="E105" s="261">
        <v>14510.3</v>
      </c>
      <c r="F105" s="78"/>
      <c r="G105" s="4" t="s">
        <v>147</v>
      </c>
    </row>
    <row r="106" spans="3:10" ht="15" hidden="1">
      <c r="C106" s="264">
        <v>43158</v>
      </c>
      <c r="D106" s="261"/>
      <c r="E106" s="261">
        <v>11132</v>
      </c>
      <c r="F106" s="78"/>
      <c r="G106" s="278"/>
      <c r="H106" s="278"/>
      <c r="I106" s="265"/>
      <c r="J106" s="266"/>
    </row>
    <row r="107" spans="3:10" ht="15" hidden="1">
      <c r="C107" s="264">
        <v>43157</v>
      </c>
      <c r="D107" s="261"/>
      <c r="E107" s="261">
        <v>4296.6</v>
      </c>
      <c r="F107" s="78"/>
      <c r="G107" s="278"/>
      <c r="H107" s="278"/>
      <c r="I107" s="265"/>
      <c r="J107" s="267"/>
    </row>
    <row r="108" spans="3:10" ht="15" hidden="1">
      <c r="C108" s="264"/>
      <c r="D108" s="4"/>
      <c r="F108" s="268"/>
      <c r="G108" s="279"/>
      <c r="H108" s="279"/>
      <c r="I108" s="269"/>
      <c r="J108" s="266"/>
    </row>
    <row r="109" spans="2:10" ht="16.5" hidden="1">
      <c r="B109" s="280" t="s">
        <v>148</v>
      </c>
      <c r="C109" s="281"/>
      <c r="D109" s="270"/>
      <c r="E109" s="273">
        <v>144.8304</v>
      </c>
      <c r="F109" s="271" t="s">
        <v>149</v>
      </c>
      <c r="G109" s="278"/>
      <c r="H109" s="278"/>
      <c r="I109" s="272"/>
      <c r="J109" s="266"/>
    </row>
  </sheetData>
  <sheetProtection/>
  <mergeCells count="27"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</mergeCells>
  <printOptions/>
  <pageMargins left="0.31496062992125984" right="0" top="0" bottom="0" header="0" footer="0"/>
  <pageSetup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10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0" sqref="A110:IV1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300" t="s">
        <v>128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186"/>
    </row>
    <row r="2" spans="2:25" s="1" customFormat="1" ht="15.75" customHeight="1">
      <c r="B2" s="301"/>
      <c r="C2" s="301"/>
      <c r="D2" s="301"/>
      <c r="E2" s="301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2"/>
      <c r="B3" s="304"/>
      <c r="C3" s="305" t="s">
        <v>0</v>
      </c>
      <c r="D3" s="312" t="s">
        <v>131</v>
      </c>
      <c r="E3" s="306" t="s">
        <v>131</v>
      </c>
      <c r="F3" s="25"/>
      <c r="G3" s="307" t="s">
        <v>26</v>
      </c>
      <c r="H3" s="308"/>
      <c r="I3" s="308"/>
      <c r="J3" s="308"/>
      <c r="K3" s="30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0" t="s">
        <v>140</v>
      </c>
      <c r="V3" s="311" t="s">
        <v>124</v>
      </c>
      <c r="W3" s="311"/>
      <c r="X3" s="311"/>
      <c r="Y3" s="194"/>
    </row>
    <row r="4" spans="1:24" ht="22.5" customHeight="1">
      <c r="A4" s="302"/>
      <c r="B4" s="304"/>
      <c r="C4" s="305"/>
      <c r="D4" s="313"/>
      <c r="E4" s="306"/>
      <c r="F4" s="294" t="s">
        <v>138</v>
      </c>
      <c r="G4" s="296" t="s">
        <v>31</v>
      </c>
      <c r="H4" s="284" t="s">
        <v>122</v>
      </c>
      <c r="I4" s="298" t="s">
        <v>123</v>
      </c>
      <c r="J4" s="284" t="s">
        <v>132</v>
      </c>
      <c r="K4" s="298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8"/>
      <c r="V4" s="282" t="s">
        <v>137</v>
      </c>
      <c r="W4" s="284" t="s">
        <v>44</v>
      </c>
      <c r="X4" s="286" t="s">
        <v>43</v>
      </c>
    </row>
    <row r="5" spans="1:24" ht="67.5" customHeight="1">
      <c r="A5" s="303"/>
      <c r="B5" s="304"/>
      <c r="C5" s="305"/>
      <c r="D5" s="314"/>
      <c r="E5" s="306"/>
      <c r="F5" s="295"/>
      <c r="G5" s="297"/>
      <c r="H5" s="285"/>
      <c r="I5" s="299"/>
      <c r="J5" s="285"/>
      <c r="K5" s="299"/>
      <c r="L5" s="287" t="s">
        <v>109</v>
      </c>
      <c r="M5" s="288"/>
      <c r="N5" s="289"/>
      <c r="O5" s="315" t="s">
        <v>125</v>
      </c>
      <c r="P5" s="316"/>
      <c r="Q5" s="317"/>
      <c r="R5" s="293" t="s">
        <v>127</v>
      </c>
      <c r="S5" s="293"/>
      <c r="T5" s="293"/>
      <c r="U5" s="299"/>
      <c r="V5" s="283"/>
      <c r="W5" s="285"/>
      <c r="X5" s="286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0" t="s">
        <v>145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  <c r="Y104" s="199"/>
    </row>
    <row r="105" spans="2:25" ht="30.75">
      <c r="B105" s="263" t="s">
        <v>146</v>
      </c>
      <c r="C105" s="264">
        <v>43129</v>
      </c>
      <c r="D105" s="261"/>
      <c r="E105" s="261">
        <v>2330.8</v>
      </c>
      <c r="F105" s="78"/>
      <c r="G105" s="4" t="s">
        <v>147</v>
      </c>
      <c r="Y105" s="199"/>
    </row>
    <row r="106" spans="3:25" ht="15">
      <c r="C106" s="264">
        <v>43130</v>
      </c>
      <c r="D106" s="261"/>
      <c r="E106" s="261">
        <v>15629.9</v>
      </c>
      <c r="F106" s="78"/>
      <c r="G106" s="278"/>
      <c r="H106" s="278"/>
      <c r="I106" s="265"/>
      <c r="J106" s="266"/>
      <c r="Y106" s="199"/>
    </row>
    <row r="107" spans="3:25" ht="15">
      <c r="C107" s="264">
        <v>43131</v>
      </c>
      <c r="D107" s="261"/>
      <c r="E107" s="261">
        <v>15417.7</v>
      </c>
      <c r="F107" s="78"/>
      <c r="G107" s="278"/>
      <c r="H107" s="278"/>
      <c r="I107" s="265"/>
      <c r="J107" s="267"/>
      <c r="Y107" s="199"/>
    </row>
    <row r="108" spans="3:25" ht="15">
      <c r="C108" s="264"/>
      <c r="D108" s="4"/>
      <c r="F108" s="268"/>
      <c r="G108" s="279"/>
      <c r="H108" s="279"/>
      <c r="I108" s="269"/>
      <c r="J108" s="266"/>
      <c r="Y108" s="199"/>
    </row>
    <row r="109" spans="2:25" ht="16.5">
      <c r="B109" s="280" t="s">
        <v>148</v>
      </c>
      <c r="C109" s="280"/>
      <c r="D109" s="270"/>
      <c r="E109" s="270">
        <f>3396166.95/1000</f>
        <v>3396.1669500000003</v>
      </c>
      <c r="F109" s="271" t="s">
        <v>149</v>
      </c>
      <c r="G109" s="278"/>
      <c r="H109" s="278"/>
      <c r="I109" s="272"/>
      <c r="J109" s="266"/>
      <c r="Y109" s="199"/>
    </row>
  </sheetData>
  <sheetProtection/>
  <mergeCells count="27">
    <mergeCell ref="X4:X5"/>
    <mergeCell ref="L5:N5"/>
    <mergeCell ref="O5:Q5"/>
    <mergeCell ref="R5:T5"/>
    <mergeCell ref="G4:G5"/>
    <mergeCell ref="H4:H5"/>
    <mergeCell ref="I4:I5"/>
    <mergeCell ref="J4:J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2018-04-10T08:36:03Z</cp:lastPrinted>
  <dcterms:created xsi:type="dcterms:W3CDTF">2003-07-28T11:27:56Z</dcterms:created>
  <dcterms:modified xsi:type="dcterms:W3CDTF">2018-04-11T07:59:02Z</dcterms:modified>
  <cp:category/>
  <cp:version/>
  <cp:contentType/>
  <cp:contentStatus/>
</cp:coreProperties>
</file>